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TCLOI\Desktop\Công khai NSNN quý 2025\Quy II 2025\"/>
    </mc:Choice>
  </mc:AlternateContent>
  <xr:revisionPtr revIDLastSave="0" documentId="13_ncr:1_{38B52912-3CD0-4084-9712-A60CCCEEF77A}" xr6:coauthVersionLast="47" xr6:coauthVersionMax="47" xr10:uidLastSave="{00000000-0000-0000-0000-000000000000}"/>
  <bookViews>
    <workbookView xWindow="-105" yWindow="0" windowWidth="10455" windowHeight="10905" firstSheet="1" activeTab="1" xr2:uid="{00000000-000D-0000-FFFF-FFFF00000000}"/>
  </bookViews>
  <sheets>
    <sheet name="Sheet1" sheetId="1" state="hidden" r:id="rId1"/>
    <sheet name="Quý II.2025" sheetId="2" r:id="rId2"/>
  </sheets>
  <definedNames>
    <definedName name="_xlnm.Print_Area" localSheetId="1">'Quý II.2025'!$A$1:$F$41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2" l="1"/>
  <c r="F33" i="2"/>
  <c r="F34" i="2"/>
  <c r="F35" i="2"/>
  <c r="F36" i="2"/>
  <c r="F37" i="2"/>
  <c r="F32" i="2"/>
  <c r="F26" i="2"/>
  <c r="F27" i="2"/>
  <c r="F28" i="2"/>
  <c r="F29" i="2"/>
  <c r="F25" i="2"/>
  <c r="F14" i="2"/>
  <c r="F15" i="2"/>
  <c r="F16" i="2"/>
  <c r="F17" i="2"/>
  <c r="F18" i="2"/>
  <c r="F20" i="2"/>
  <c r="F21" i="2"/>
  <c r="F22" i="2"/>
  <c r="F23" i="2"/>
  <c r="F13" i="2"/>
  <c r="C39" i="1"/>
  <c r="C38" i="1"/>
  <c r="D19" i="2" l="1"/>
  <c r="F19" i="2" s="1"/>
  <c r="C19" i="2"/>
  <c r="C10" i="2"/>
  <c r="D10" i="2"/>
  <c r="F10" i="2" s="1"/>
  <c r="H41" i="2"/>
  <c r="F41" i="2" s="1"/>
  <c r="H40" i="2"/>
  <c r="F40" i="2" s="1"/>
  <c r="H31" i="2"/>
  <c r="H19" i="2"/>
  <c r="H10" i="2"/>
  <c r="G41" i="2"/>
  <c r="G40" i="2"/>
  <c r="E40" i="2"/>
  <c r="E37" i="2"/>
  <c r="E36" i="2"/>
  <c r="E35" i="2"/>
  <c r="E34" i="2"/>
  <c r="E33" i="2"/>
  <c r="A33" i="2"/>
  <c r="A34" i="2" s="1"/>
  <c r="A35" i="2" s="1"/>
  <c r="E32" i="2"/>
  <c r="G31" i="2"/>
  <c r="F31" i="2"/>
  <c r="C31" i="2"/>
  <c r="E29" i="2"/>
  <c r="E28" i="2"/>
  <c r="A28" i="2"/>
  <c r="A29" i="2" s="1"/>
  <c r="E27" i="2"/>
  <c r="E26" i="2"/>
  <c r="A26" i="2"/>
  <c r="E25" i="2"/>
  <c r="E24" i="2"/>
  <c r="E23" i="2"/>
  <c r="E22" i="2"/>
  <c r="E21" i="2"/>
  <c r="G19" i="2"/>
  <c r="E18" i="2"/>
  <c r="E17" i="2"/>
  <c r="E16" i="2"/>
  <c r="E15" i="2"/>
  <c r="E14" i="2"/>
  <c r="E13" i="2"/>
  <c r="A13" i="2"/>
  <c r="A14" i="2" s="1"/>
  <c r="A15" i="2" s="1"/>
  <c r="A16" i="2" s="1"/>
  <c r="A17" i="2" s="1"/>
  <c r="A18" i="2" s="1"/>
  <c r="G10" i="2"/>
  <c r="D9" i="2"/>
  <c r="D8" i="2" l="1"/>
  <c r="C8" i="2"/>
  <c r="H9" i="2"/>
  <c r="G39" i="2"/>
  <c r="H39" i="2"/>
  <c r="E31" i="2"/>
  <c r="G9" i="2"/>
  <c r="G8" i="2" s="1"/>
  <c r="C39" i="2"/>
  <c r="E19" i="2"/>
  <c r="E41" i="2"/>
  <c r="E10" i="2"/>
  <c r="D39" i="2"/>
  <c r="F39" i="2" s="1"/>
  <c r="E9" i="2"/>
  <c r="H8" i="2" l="1"/>
  <c r="F8" i="2" s="1"/>
  <c r="F9" i="2"/>
  <c r="E8" i="2"/>
  <c r="E39" i="2"/>
  <c r="D39" i="1" l="1"/>
  <c r="D38" i="1"/>
  <c r="C10" i="1" l="1"/>
  <c r="D10" i="1"/>
  <c r="D17" i="1"/>
  <c r="D29" i="1"/>
  <c r="D37" i="1"/>
  <c r="C37" i="1"/>
  <c r="E37" i="1" s="1"/>
  <c r="C29" i="1"/>
  <c r="C17" i="1"/>
  <c r="C9" i="1" s="1"/>
  <c r="E39" i="1"/>
  <c r="E11" i="1"/>
  <c r="F11" i="1"/>
  <c r="E12" i="1"/>
  <c r="F12" i="1"/>
  <c r="E13" i="1"/>
  <c r="F13" i="1"/>
  <c r="E14" i="1"/>
  <c r="F14" i="1"/>
  <c r="E15" i="1"/>
  <c r="F15" i="1"/>
  <c r="E16" i="1"/>
  <c r="F16" i="1"/>
  <c r="F18" i="1"/>
  <c r="E19" i="1"/>
  <c r="F19" i="1"/>
  <c r="E20" i="1"/>
  <c r="F20" i="1"/>
  <c r="E21" i="1"/>
  <c r="F21" i="1"/>
  <c r="E22" i="1"/>
  <c r="E23" i="1"/>
  <c r="F23" i="1"/>
  <c r="E24" i="1"/>
  <c r="F24" i="1"/>
  <c r="E25" i="1"/>
  <c r="F25" i="1"/>
  <c r="E26" i="1"/>
  <c r="F26" i="1"/>
  <c r="E27" i="1"/>
  <c r="F27" i="1"/>
  <c r="E30" i="1"/>
  <c r="F30" i="1"/>
  <c r="E31" i="1"/>
  <c r="F31" i="1"/>
  <c r="E32" i="1"/>
  <c r="F32" i="1"/>
  <c r="E33" i="1"/>
  <c r="F33" i="1"/>
  <c r="E34" i="1"/>
  <c r="F34" i="1"/>
  <c r="E35" i="1"/>
  <c r="F35" i="1"/>
  <c r="E38" i="1"/>
  <c r="G39" i="1"/>
  <c r="F39" i="1" s="1"/>
  <c r="G38" i="1"/>
  <c r="F38" i="1" s="1"/>
  <c r="G29" i="1"/>
  <c r="G17" i="1"/>
  <c r="G10" i="1"/>
  <c r="G9" i="1"/>
  <c r="G8" i="1" s="1"/>
  <c r="D9" i="1" l="1"/>
  <c r="G37" i="1"/>
  <c r="F37" i="1" s="1"/>
  <c r="E10" i="1"/>
  <c r="F29" i="1"/>
  <c r="F10" i="1"/>
  <c r="F17" i="1"/>
  <c r="E17" i="1"/>
  <c r="D8" i="1"/>
  <c r="F8" i="1" s="1"/>
  <c r="F9" i="1"/>
  <c r="E29" i="1"/>
  <c r="E9" i="1"/>
  <c r="C8" i="1"/>
  <c r="E8" i="1" l="1"/>
  <c r="A31" i="1"/>
  <c r="A32" i="1"/>
  <c r="A33" i="1" s="1"/>
  <c r="A26" i="1"/>
  <c r="A27" i="1" s="1"/>
  <c r="A24" i="1"/>
  <c r="A11" i="1"/>
  <c r="A12" i="1" s="1"/>
  <c r="A13" i="1" s="1"/>
  <c r="A14" i="1" s="1"/>
  <c r="A15" i="1" s="1"/>
  <c r="A16" i="1" s="1"/>
</calcChain>
</file>

<file path=xl/sharedStrings.xml><?xml version="1.0" encoding="utf-8"?>
<sst xmlns="http://schemas.openxmlformats.org/spreadsheetml/2006/main" count="112" uniqueCount="56">
  <si>
    <t>Đơn vị: Triệu đồng</t>
  </si>
  <si>
    <t>STT</t>
  </si>
  <si>
    <t>NỘI DUNG</t>
  </si>
  <si>
    <t>A</t>
  </si>
  <si>
    <t>B</t>
  </si>
  <si>
    <t>I</t>
  </si>
  <si>
    <t>II</t>
  </si>
  <si>
    <t>III</t>
  </si>
  <si>
    <t>-</t>
  </si>
  <si>
    <t>Thu nội địa</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</si>
  <si>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</si>
  <si>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</si>
  <si>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</si>
  <si>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</si>
  <si>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</si>
  <si>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</si>
  <si>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</si>
  <si>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</si>
  <si>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</si>
  <si>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</si>
  <si>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</si>
  <si>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</si>
  <si>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</si>
  <si>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</si>
  <si>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</si>
  <si>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</si>
  <si>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</si>
  <si>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</si>
  <si>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</si>
  <si>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</si>
  <si>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</si>
  <si>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</si>
  <si>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</si>
  <si>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 NĂM</t>
  </si>
  <si>
    <t>SO SÁNH ƯỚC THỰC HIỆN VỚI (%)</t>
  </si>
  <si>
    <t>CÙNG KỲ NĂM TRƯỚC</t>
  </si>
  <si>
    <t>Thu từ dầu thô</t>
  </si>
  <si>
    <t>Biểu số 60/CK-NSNN</t>
  </si>
  <si>
    <t>TỔNG THU NSNN TRÊN ĐỊA BÀN</t>
  </si>
  <si>
    <t>Thu từ khu vực DNNN</t>
  </si>
  <si>
    <t>Các khoản thu về nhà, đất</t>
  </si>
  <si>
    <t>Thu từ hoạt động xuất nhập khẩu</t>
  </si>
  <si>
    <t>THU NSĐP ĐƯỢC HƯỞNG THEO PHÂN CẤP</t>
  </si>
  <si>
    <t>Từ các khoản thu phân chia</t>
  </si>
  <si>
    <t>Các khoản thu NSĐP được hưởng 100%</t>
  </si>
  <si>
    <t>IV</t>
  </si>
  <si>
    <t>UBND TỈNH KHÁNH HÒA</t>
  </si>
  <si>
    <t>ƯỚC THỰC HIỆN THU NGÂN SÁCH NHÀ NƯỚC QUÝ I NĂM 2024</t>
  </si>
  <si>
    <t>ƯỚC THỰC HIỆN QUÝ 
(03 THÁNG, NĂM)</t>
  </si>
  <si>
    <t>quý1.2023</t>
  </si>
  <si>
    <t>quý1.2024</t>
  </si>
  <si>
    <t>Thu từ khu vực DNNN trung ương</t>
  </si>
  <si>
    <t>Thu từ khu vực DNNN địa phương</t>
  </si>
  <si>
    <t>Thuế bảo vệ môi trường thu từ hàng hóa nhập khẩu</t>
  </si>
  <si>
    <t>ƯỚC THỰC HIỆN THU NGÂN SÁCH NHÀ NƯỚC QUÝ II NĂM 2025</t>
  </si>
  <si>
    <t>ƯỚC THỰC HIỆN QUÝ 
(06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</si>
</sst>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_(@_)"/>
    <numFmt numFmtId="165" formatCode="#,##0.0"/>
  </numFmts>
  <fonts count="25" x14ac:knownFonts="1">
    <font>
      <sz val="11"/>
      <color theme="1"/>
      <name val="Calibri"/>
      <family val="2"/>
      <scheme val="minor"/>
    </font>
    <font>
      <sz val="12"/>
      <name val=".VnArial Narrow"/>
      <family val="2"/>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sz val="12"/>
      <name val="Times New Roman"/>
      <family val="1"/>
      <charset val="163"/>
    </font>
    <font>
      <i/>
      <sz val="12"/>
      <name val="Times New Roman"/>
      <family val="1"/>
      <charset val="163"/>
    </font>
    <font>
      <b/>
      <u/>
      <sz val="12"/>
      <name val="Times New Roman"/>
      <family val="1"/>
      <charset val="163"/>
    </font>
    <font>
      <sz val="12"/>
      <color indexed="62"/>
      <name val="Times New Roman"/>
      <family val="1"/>
      <charset val="163"/>
    </font>
    <font>
      <sz val="13"/>
      <name val=".VnTime"/>
      <family val="2"/>
    </font>
    <font>
      <sz val="11"/>
      <name val="Times New Roman"/>
      <family val="1"/>
      <charset val="163"/>
    </font>
    <font>
      <i/>
      <sz val="11"/>
      <name val="Times New Roman"/>
      <family val="1"/>
    </font>
    <font>
      <sz val="11"/>
      <color theme="1"/>
      <name val="Calibri"/>
      <family val="2"/>
      <charset val="163"/>
      <scheme val="minor"/>
    </font>
    <font>
      <u/>
      <sz val="12"/>
      <name val="Times New Roman"/>
      <family val="1"/>
    </font>
  </fonts>
  <fills count="2">
    <fill>
      <patternFill patternType="none"/>
    </fill>
    <fill>
      <patternFill patternType="gray125"/>
    </fill>
  </fills>
  <borders count="18">
    <border>
      <left/>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21" fillId="0" borderId="0" applyFont="0" applyFill="0" applyBorder="0" applyAlignment="0" applyProtection="0"/>
    <xf numFmtId="44" fontId="21" fillId="0" borderId="0" applyFont="0" applyFill="0" applyBorder="0" applyAlignment="0" applyProtection="0"/>
    <xf numFmtId="164" fontId="20" fillId="0" borderId="0" applyFont="0" applyFill="0" applyBorder="0" applyAlignment="0" applyProtection="0"/>
    <xf numFmtId="0" fontId="14" fillId="0" borderId="0"/>
    <xf numFmtId="0" fontId="15" fillId="0" borderId="0"/>
    <xf numFmtId="0" fontId="2" fillId="0" borderId="0"/>
    <xf numFmtId="0" fontId="23" fillId="0" borderId="0"/>
    <xf numFmtId="0" fontId="14" fillId="0" borderId="0"/>
    <xf numFmtId="0" fontId="21" fillId="0" borderId="0"/>
    <xf numFmtId="0" fontId="1" fillId="0" borderId="0"/>
  </cellStyleXfs>
  <cellXfs count="68">
    <xf numFmtId="0" fontId="0" fillId="0" borderId="0" xfId="0"/>
    <xf numFmtId="0" fontId="11" fillId="0" borderId="0" xfId="4" applyFont="1"/>
    <xf numFmtId="0" fontId="7" fillId="0" borderId="1" xfId="6" applyFont="1" applyBorder="1" applyAlignment="1">
      <alignment horizontal="center" vertical="center" wrapText="1"/>
    </xf>
    <xf numFmtId="14" fontId="7" fillId="0" borderId="1" xfId="6" applyNumberFormat="1" applyFont="1" applyBorder="1" applyAlignment="1">
      <alignment horizontal="center" vertical="center" wrapText="1"/>
    </xf>
    <xf numFmtId="0" fontId="5" fillId="0" borderId="0" xfId="0" applyFont="1"/>
    <xf numFmtId="0" fontId="4" fillId="0" borderId="0" xfId="0" applyFont="1" applyAlignment="1">
      <alignment horizontal="centerContinuous"/>
    </xf>
    <xf numFmtId="0" fontId="4" fillId="0" borderId="0" xfId="0" applyFont="1"/>
    <xf numFmtId="0" fontId="9" fillId="0" borderId="0" xfId="0" applyFont="1" applyAlignment="1">
      <alignment horizontal="left"/>
    </xf>
    <xf numFmtId="0" fontId="11" fillId="0" borderId="0" xfId="0" applyFont="1"/>
    <xf numFmtId="0" fontId="5" fillId="0" borderId="2" xfId="0" applyFont="1" applyBorder="1" applyAlignment="1">
      <alignment horizontal="center"/>
    </xf>
    <xf numFmtId="0" fontId="5" fillId="0" borderId="3" xfId="0" applyFont="1" applyBorder="1"/>
    <xf numFmtId="0" fontId="4" fillId="0" borderId="2" xfId="0" applyFont="1" applyBorder="1" applyAlignment="1">
      <alignment horizontal="center"/>
    </xf>
    <xf numFmtId="0" fontId="4" fillId="0" borderId="3" xfId="0" applyFont="1" applyBorder="1"/>
    <xf numFmtId="0" fontId="16" fillId="0" borderId="2" xfId="0" applyFont="1" applyBorder="1" applyAlignment="1">
      <alignment horizontal="center" vertical="center"/>
    </xf>
    <xf numFmtId="0" fontId="4" fillId="0" borderId="2" xfId="0" applyFont="1" applyBorder="1"/>
    <xf numFmtId="0" fontId="9" fillId="0" borderId="0" xfId="0" applyFont="1" applyAlignment="1">
      <alignment horizontal="centerContinuous"/>
    </xf>
    <xf numFmtId="0" fontId="13" fillId="0" borderId="0" xfId="0" applyFont="1" applyAlignment="1">
      <alignment horizontal="centerContinuous"/>
    </xf>
    <xf numFmtId="0" fontId="8" fillId="0" borderId="0" xfId="0" applyFont="1"/>
    <xf numFmtId="0" fontId="6" fillId="0" borderId="2" xfId="0" quotePrefix="1" applyFont="1" applyBorder="1" applyAlignment="1">
      <alignment horizontal="center"/>
    </xf>
    <xf numFmtId="0" fontId="6" fillId="0" borderId="3" xfId="0" applyFont="1" applyBorder="1"/>
    <xf numFmtId="0" fontId="4" fillId="0" borderId="2" xfId="0" applyFont="1" applyBorder="1" applyAlignment="1">
      <alignment horizontal="center" vertical="center"/>
    </xf>
    <xf numFmtId="0" fontId="10" fillId="0" borderId="0" xfId="0" quotePrefix="1" applyFont="1" applyAlignment="1">
      <alignment horizontal="left"/>
    </xf>
    <xf numFmtId="0" fontId="5" fillId="0" borderId="0" xfId="0" applyFont="1" applyAlignment="1">
      <alignment horizontal="centerContinuous" wrapText="1"/>
    </xf>
    <xf numFmtId="0" fontId="22" fillId="0" borderId="0" xfId="0" applyFont="1" applyAlignment="1">
      <alignment horizontal="right"/>
    </xf>
    <xf numFmtId="0" fontId="3" fillId="0" borderId="2" xfId="0" applyFont="1" applyBorder="1" applyAlignment="1">
      <alignment horizontal="center" vertical="center"/>
    </xf>
    <xf numFmtId="0" fontId="16" fillId="0" borderId="0" xfId="0" applyFont="1" applyAlignment="1">
      <alignment vertical="center"/>
    </xf>
    <xf numFmtId="0" fontId="17" fillId="0" borderId="0" xfId="0" applyFont="1" applyAlignment="1">
      <alignment horizontal="centerContinuous" vertical="center"/>
    </xf>
    <xf numFmtId="0" fontId="3" fillId="0" borderId="4" xfId="0" applyFont="1" applyBorder="1" applyAlignment="1">
      <alignment horizontal="center" vertical="center"/>
    </xf>
    <xf numFmtId="0" fontId="3" fillId="0" borderId="5" xfId="0" applyFont="1" applyBorder="1" applyAlignment="1">
      <alignment horizontal="left" vertical="center" wrapText="1"/>
    </xf>
    <xf numFmtId="3" fontId="18" fillId="0" borderId="6" xfId="0" applyNumberFormat="1" applyFont="1" applyBorder="1" applyAlignment="1">
      <alignment vertical="center"/>
    </xf>
    <xf numFmtId="0" fontId="12" fillId="0" borderId="0" xfId="0" applyFont="1" applyAlignment="1">
      <alignment vertical="center"/>
    </xf>
    <xf numFmtId="3" fontId="3" fillId="0" borderId="2" xfId="0" applyNumberFormat="1" applyFont="1" applyBorder="1" applyAlignment="1">
      <alignment vertical="center"/>
    </xf>
    <xf numFmtId="3" fontId="16" fillId="0" borderId="3" xfId="0" applyNumberFormat="1" applyFont="1" applyBorder="1" applyAlignment="1">
      <alignment vertical="center"/>
    </xf>
    <xf numFmtId="3" fontId="17" fillId="0" borderId="2" xfId="0" applyNumberFormat="1" applyFont="1" applyBorder="1" applyAlignment="1">
      <alignment vertical="center"/>
    </xf>
    <xf numFmtId="3" fontId="17" fillId="0" borderId="3" xfId="0" applyNumberFormat="1" applyFont="1" applyBorder="1" applyAlignment="1">
      <alignment vertical="center"/>
    </xf>
    <xf numFmtId="0" fontId="4" fillId="0" borderId="3" xfId="0" applyFont="1" applyBorder="1" applyAlignment="1">
      <alignment horizontal="justify" wrapText="1"/>
    </xf>
    <xf numFmtId="3" fontId="19" fillId="0" borderId="2" xfId="0" applyNumberFormat="1" applyFont="1" applyBorder="1" applyAlignment="1">
      <alignment vertical="center"/>
    </xf>
    <xf numFmtId="3" fontId="19" fillId="0" borderId="3" xfId="0" applyNumberFormat="1" applyFont="1" applyBorder="1" applyAlignment="1">
      <alignment vertical="center"/>
    </xf>
    <xf numFmtId="0" fontId="5" fillId="0" borderId="7" xfId="0" applyFont="1" applyBorder="1"/>
    <xf numFmtId="0" fontId="3" fillId="0" borderId="7" xfId="0" applyFont="1" applyBorder="1" applyAlignment="1">
      <alignment vertical="center" wrapText="1"/>
    </xf>
    <xf numFmtId="0" fontId="16" fillId="0" borderId="7" xfId="0" applyFont="1" applyBorder="1" applyAlignment="1">
      <alignment horizontal="left" vertical="center" wrapText="1"/>
    </xf>
    <xf numFmtId="0" fontId="16" fillId="0" borderId="8" xfId="0" applyFont="1" applyBorder="1" applyAlignment="1">
      <alignment horizontal="center" vertical="center"/>
    </xf>
    <xf numFmtId="0" fontId="16" fillId="0" borderId="9" xfId="0" applyFont="1" applyBorder="1" applyAlignment="1">
      <alignment vertical="center" wrapText="1"/>
    </xf>
    <xf numFmtId="3" fontId="4" fillId="0" borderId="3" xfId="0" applyNumberFormat="1" applyFont="1" applyBorder="1" applyAlignment="1">
      <alignment vertical="center"/>
    </xf>
    <xf numFmtId="3" fontId="5" fillId="0" borderId="2" xfId="0" applyNumberFormat="1" applyFont="1" applyBorder="1" applyAlignment="1">
      <alignment vertical="center"/>
    </xf>
    <xf numFmtId="3" fontId="3" fillId="0" borderId="2" xfId="0" applyNumberFormat="1" applyFont="1" applyBorder="1" applyAlignment="1">
      <alignment vertical="center" wrapText="1"/>
    </xf>
    <xf numFmtId="3" fontId="4" fillId="0" borderId="3" xfId="0" applyNumberFormat="1" applyFont="1" applyBorder="1" applyAlignment="1">
      <alignment vertical="center" wrapText="1"/>
    </xf>
    <xf numFmtId="3" fontId="4" fillId="0" borderId="10" xfId="0" applyNumberFormat="1" applyFont="1" applyBorder="1" applyAlignment="1">
      <alignment vertical="center"/>
    </xf>
    <xf numFmtId="3" fontId="18" fillId="0" borderId="2" xfId="0" applyNumberFormat="1" applyFont="1" applyBorder="1" applyAlignment="1">
      <alignment vertical="center"/>
    </xf>
    <xf numFmtId="3" fontId="4" fillId="0" borderId="2" xfId="0" applyNumberFormat="1" applyFont="1" applyBorder="1" applyAlignment="1">
      <alignment vertical="center" wrapText="1"/>
    </xf>
    <xf numFmtId="3" fontId="4" fillId="0" borderId="8" xfId="0" applyNumberFormat="1" applyFont="1" applyBorder="1" applyAlignment="1">
      <alignment vertical="center"/>
    </xf>
    <xf numFmtId="3" fontId="24" fillId="0" borderId="2" xfId="0" applyNumberFormat="1" applyFont="1" applyBorder="1" applyAlignment="1">
      <alignment vertical="center"/>
    </xf>
    <xf numFmtId="3" fontId="24" fillId="0" borderId="8" xfId="0" applyNumberFormat="1" applyFont="1" applyBorder="1" applyAlignment="1">
      <alignment vertical="center"/>
    </xf>
    <xf numFmtId="165" fontId="18" fillId="0" borderId="6" xfId="0" applyNumberFormat="1" applyFont="1" applyBorder="1" applyAlignment="1">
      <alignment vertical="center"/>
    </xf>
    <xf numFmtId="165" fontId="18" fillId="0" borderId="2" xfId="0" applyNumberFormat="1" applyFont="1" applyBorder="1" applyAlignment="1">
      <alignment vertical="center"/>
    </xf>
    <xf numFmtId="165" fontId="24" fillId="0" borderId="2" xfId="0" applyNumberFormat="1" applyFont="1" applyBorder="1" applyAlignment="1">
      <alignment vertical="center"/>
    </xf>
    <xf numFmtId="165" fontId="24" fillId="0" borderId="8" xfId="0" applyNumberFormat="1" applyFont="1" applyBorder="1" applyAlignment="1">
      <alignment vertical="center"/>
    </xf>
    <xf numFmtId="0" fontId="10" fillId="0" borderId="11" xfId="0" applyFont="1" applyBorder="1" applyAlignment="1">
      <alignment horizontal="left"/>
    </xf>
    <xf numFmtId="0" fontId="5" fillId="0" borderId="0" xfId="0" applyFont="1" applyAlignment="1">
      <alignment horizontal="right"/>
    </xf>
    <xf numFmtId="0" fontId="6" fillId="0" borderId="0" xfId="0" applyFont="1" applyAlignment="1">
      <alignment horizontal="center" vertical="center" wrapText="1"/>
    </xf>
    <xf numFmtId="0" fontId="16" fillId="0" borderId="12" xfId="0" applyFont="1" applyBorder="1" applyAlignment="1">
      <alignment horizontal="center" vertical="center"/>
    </xf>
    <xf numFmtId="0" fontId="3"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4" xfId="6" applyFont="1" applyBorder="1" applyAlignment="1">
      <alignment horizontal="center" vertical="center" wrapText="1"/>
    </xf>
    <xf numFmtId="0" fontId="7" fillId="0" borderId="1" xfId="6" applyFont="1" applyBorder="1" applyAlignment="1">
      <alignment horizontal="center" vertical="center" wrapText="1"/>
    </xf>
    <xf numFmtId="0" fontId="7" fillId="0" borderId="16" xfId="6" applyFont="1" applyBorder="1" applyAlignment="1">
      <alignment horizontal="center" vertical="center" wrapText="1"/>
    </xf>
    <xf numFmtId="0" fontId="7" fillId="0" borderId="17" xfId="6" applyFont="1" applyBorder="1" applyAlignment="1">
      <alignment horizontal="center" vertical="center" wrapText="1"/>
    </xf>
  </cellXfs>
  <cellStyles count="11">
    <cellStyle name="Comma 2" xfId="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zoomScaleNormal="100" workbookViewId="0">
      <selection activeCell="D46" sqref="D46"/>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7" width="0" style="6" hidden="1" customWidth="1"/>
    <col min="8" max="16384" width="12.85546875" style="6"/>
  </cols>
  <sheetData>
    <row r="1" spans="1:7" ht="21" customHeight="1" x14ac:dyDescent="0.25">
      <c r="A1" s="4" t="s">
        <v>46</v>
      </c>
      <c r="B1" s="4"/>
      <c r="C1" s="4"/>
      <c r="D1" s="58" t="s">
        <v>37</v>
      </c>
      <c r="E1" s="58"/>
      <c r="F1" s="58"/>
    </row>
    <row r="2" spans="1:7" ht="18.75" x14ac:dyDescent="0.3">
      <c r="A2" s="7"/>
      <c r="B2" s="7"/>
      <c r="C2" s="5"/>
      <c r="D2" s="5"/>
      <c r="E2" s="5"/>
      <c r="F2" s="5"/>
    </row>
    <row r="3" spans="1:7" ht="27" customHeight="1" x14ac:dyDescent="0.3">
      <c r="A3" s="22" t="s">
        <v>47</v>
      </c>
      <c r="B3" s="15"/>
      <c r="C3" s="16"/>
      <c r="D3" s="16"/>
      <c r="E3" s="16"/>
      <c r="F3" s="16"/>
    </row>
    <row r="4" spans="1:7" x14ac:dyDescent="0.25">
      <c r="A4" s="59"/>
      <c r="B4" s="59"/>
      <c r="C4" s="59"/>
      <c r="D4" s="59"/>
      <c r="E4" s="59"/>
      <c r="F4" s="59"/>
    </row>
    <row r="5" spans="1:7" ht="17.25" customHeight="1" x14ac:dyDescent="0.25">
      <c r="A5" s="60"/>
      <c r="B5" s="60"/>
      <c r="C5" s="60"/>
      <c r="D5" s="25"/>
      <c r="E5" s="26"/>
      <c r="F5" s="23" t="s">
        <v>0</v>
      </c>
    </row>
    <row r="6" spans="1:7" s="17" customFormat="1" ht="34.9" customHeight="1" x14ac:dyDescent="0.25">
      <c r="A6" s="61" t="s">
        <v>1</v>
      </c>
      <c r="B6" s="61" t="s">
        <v>2</v>
      </c>
      <c r="C6" s="62" t="s">
        <v>33</v>
      </c>
      <c r="D6" s="64" t="s">
        <v>48</v>
      </c>
      <c r="E6" s="66" t="s">
        <v>34</v>
      </c>
      <c r="F6" s="67"/>
    </row>
    <row r="7" spans="1:7" s="17" customFormat="1" ht="52.15" customHeight="1" x14ac:dyDescent="0.25">
      <c r="A7" s="61"/>
      <c r="B7" s="61"/>
      <c r="C7" s="63"/>
      <c r="D7" s="65"/>
      <c r="E7" s="2" t="s">
        <v>33</v>
      </c>
      <c r="F7" s="3" t="s">
        <v>35</v>
      </c>
    </row>
    <row r="8" spans="1:7" s="30" customFormat="1" ht="21" customHeight="1" x14ac:dyDescent="0.25">
      <c r="A8" s="27" t="s">
        <v>3</v>
      </c>
      <c r="B8" s="28" t="s">
        <v>38</v>
      </c>
      <c r="C8" s="29">
        <f>C9+C28+C29+C36</f>
        <v>16687000</v>
      </c>
      <c r="D8" s="29">
        <f>D9+D28+D29+D36</f>
        <v>4636419</v>
      </c>
      <c r="E8" s="29">
        <f>(D8/C8)*100</f>
        <v>27.784616767543596</v>
      </c>
      <c r="F8" s="29">
        <f>(D8/G8)*100</f>
        <v>112.89139227357958</v>
      </c>
      <c r="G8" s="29">
        <f>G9+G28+G29+G36</f>
        <v>4106973</v>
      </c>
    </row>
    <row r="9" spans="1:7" s="8" customFormat="1" ht="21" customHeight="1" x14ac:dyDescent="0.3">
      <c r="A9" s="9" t="s">
        <v>5</v>
      </c>
      <c r="B9" s="10" t="s">
        <v>9</v>
      </c>
      <c r="C9" s="31">
        <f>SUM(C10:C17,(C23:C27))</f>
        <v>14600000</v>
      </c>
      <c r="D9" s="31">
        <f>SUM(D10:D17,(D23:D27))+117+1</f>
        <v>3944207</v>
      </c>
      <c r="E9" s="48">
        <f t="shared" ref="E9:E38" si="0">(D9/C9)*100</f>
        <v>27.015116438356163</v>
      </c>
      <c r="F9" s="48">
        <f t="shared" ref="F9:F38" si="1">(D9/G9)*100</f>
        <v>107.71118641031438</v>
      </c>
      <c r="G9" s="31">
        <f>SUM(G10:G17,(G23:G27))</f>
        <v>3661836</v>
      </c>
    </row>
    <row r="10" spans="1:7" s="8" customFormat="1" ht="21" customHeight="1" x14ac:dyDescent="0.3">
      <c r="A10" s="11">
        <v>1</v>
      </c>
      <c r="B10" s="12" t="s">
        <v>39</v>
      </c>
      <c r="C10" s="32">
        <f>425000+3733000</f>
        <v>4158000</v>
      </c>
      <c r="D10" s="32">
        <f>140038+1130273</f>
        <v>1270311</v>
      </c>
      <c r="E10" s="51">
        <f t="shared" si="0"/>
        <v>30.5510101010101</v>
      </c>
      <c r="F10" s="51">
        <f t="shared" si="1"/>
        <v>119.4321124154543</v>
      </c>
      <c r="G10" s="32">
        <f>111244+952382</f>
        <v>1063626</v>
      </c>
    </row>
    <row r="11" spans="1:7" s="8" customFormat="1" ht="21" customHeight="1" x14ac:dyDescent="0.3">
      <c r="A11" s="11">
        <f>+A10+1</f>
        <v>2</v>
      </c>
      <c r="B11" s="12" t="s">
        <v>10</v>
      </c>
      <c r="C11" s="32">
        <v>930000</v>
      </c>
      <c r="D11" s="32">
        <v>230266</v>
      </c>
      <c r="E11" s="51">
        <f t="shared" si="0"/>
        <v>24.759784946236561</v>
      </c>
      <c r="F11" s="51">
        <f t="shared" si="1"/>
        <v>135.85575805490492</v>
      </c>
      <c r="G11" s="32">
        <v>169493</v>
      </c>
    </row>
    <row r="12" spans="1:7" s="8" customFormat="1" ht="21" customHeight="1" x14ac:dyDescent="0.3">
      <c r="A12" s="11">
        <f>A11+1</f>
        <v>3</v>
      </c>
      <c r="B12" s="12" t="s">
        <v>11</v>
      </c>
      <c r="C12" s="32">
        <v>3634000</v>
      </c>
      <c r="D12" s="32">
        <v>1168314</v>
      </c>
      <c r="E12" s="51">
        <f t="shared" si="0"/>
        <v>32.149532195927357</v>
      </c>
      <c r="F12" s="51">
        <f t="shared" si="1"/>
        <v>107.55182825790772</v>
      </c>
      <c r="G12" s="32">
        <v>1086280</v>
      </c>
    </row>
    <row r="13" spans="1:7" s="8" customFormat="1" ht="21" customHeight="1" x14ac:dyDescent="0.3">
      <c r="A13" s="11">
        <f>A12+1</f>
        <v>4</v>
      </c>
      <c r="B13" s="12" t="s">
        <v>12</v>
      </c>
      <c r="C13" s="34">
        <v>1300000</v>
      </c>
      <c r="D13" s="34">
        <v>524181</v>
      </c>
      <c r="E13" s="51">
        <f t="shared" si="0"/>
        <v>40.321615384615384</v>
      </c>
      <c r="F13" s="51">
        <f t="shared" si="1"/>
        <v>110.39131158139917</v>
      </c>
      <c r="G13" s="34">
        <v>474839</v>
      </c>
    </row>
    <row r="14" spans="1:7" s="8" customFormat="1" ht="21" customHeight="1" x14ac:dyDescent="0.3">
      <c r="A14" s="11">
        <f>A13+1</f>
        <v>5</v>
      </c>
      <c r="B14" s="12" t="s">
        <v>13</v>
      </c>
      <c r="C14" s="34">
        <v>645000</v>
      </c>
      <c r="D14" s="34">
        <v>82679</v>
      </c>
      <c r="E14" s="51">
        <f t="shared" si="0"/>
        <v>12.818449612403102</v>
      </c>
      <c r="F14" s="51">
        <f t="shared" si="1"/>
        <v>69.640841630026458</v>
      </c>
      <c r="G14" s="34">
        <v>118722</v>
      </c>
    </row>
    <row r="15" spans="1:7" s="8" customFormat="1" ht="21" customHeight="1" x14ac:dyDescent="0.3">
      <c r="A15" s="11">
        <f>A14+1</f>
        <v>6</v>
      </c>
      <c r="B15" s="12" t="s">
        <v>14</v>
      </c>
      <c r="C15" s="34">
        <v>465000</v>
      </c>
      <c r="D15" s="34">
        <v>98966</v>
      </c>
      <c r="E15" s="51">
        <f t="shared" si="0"/>
        <v>21.283010752688174</v>
      </c>
      <c r="F15" s="51">
        <f t="shared" si="1"/>
        <v>88.351456067991492</v>
      </c>
      <c r="G15" s="34">
        <v>112014</v>
      </c>
    </row>
    <row r="16" spans="1:7" s="8" customFormat="1" ht="21" customHeight="1" x14ac:dyDescent="0.3">
      <c r="A16" s="11">
        <f>A15+1</f>
        <v>7</v>
      </c>
      <c r="B16" s="12" t="s">
        <v>15</v>
      </c>
      <c r="C16" s="34">
        <v>328000</v>
      </c>
      <c r="D16" s="34">
        <v>144216</v>
      </c>
      <c r="E16" s="51">
        <f t="shared" si="0"/>
        <v>43.96829268292683</v>
      </c>
      <c r="F16" s="51">
        <f t="shared" si="1"/>
        <v>179.8114807241534</v>
      </c>
      <c r="G16" s="34">
        <v>80204</v>
      </c>
    </row>
    <row r="17" spans="1:7" s="8" customFormat="1" ht="21" customHeight="1" x14ac:dyDescent="0.3">
      <c r="A17" s="11">
        <v>8</v>
      </c>
      <c r="B17" s="12" t="s">
        <v>40</v>
      </c>
      <c r="C17" s="33">
        <f>SUM(C18:C22)</f>
        <v>2170000</v>
      </c>
      <c r="D17" s="33">
        <f>SUM(D18:D22)</f>
        <v>186311</v>
      </c>
      <c r="E17" s="51">
        <f t="shared" si="0"/>
        <v>8.5857603686635944</v>
      </c>
      <c r="F17" s="51">
        <f t="shared" si="1"/>
        <v>92.513456611118841</v>
      </c>
      <c r="G17" s="33">
        <f>SUM(G18:G22)</f>
        <v>201388</v>
      </c>
    </row>
    <row r="18" spans="1:7" s="8" customFormat="1" ht="21" customHeight="1" x14ac:dyDescent="0.3">
      <c r="A18" s="18" t="s">
        <v>8</v>
      </c>
      <c r="B18" s="19" t="s">
        <v>16</v>
      </c>
      <c r="C18" s="43"/>
      <c r="D18" s="43">
        <v>2</v>
      </c>
      <c r="E18" s="51"/>
      <c r="F18" s="51">
        <f t="shared" si="1"/>
        <v>100</v>
      </c>
      <c r="G18" s="43">
        <v>2</v>
      </c>
    </row>
    <row r="19" spans="1:7" s="8" customFormat="1" ht="21" customHeight="1" x14ac:dyDescent="0.3">
      <c r="A19" s="18" t="s">
        <v>8</v>
      </c>
      <c r="B19" s="19" t="s">
        <v>17</v>
      </c>
      <c r="C19" s="43">
        <v>18000</v>
      </c>
      <c r="D19" s="43">
        <v>2013</v>
      </c>
      <c r="E19" s="51">
        <f t="shared" si="0"/>
        <v>11.183333333333334</v>
      </c>
      <c r="F19" s="51">
        <f t="shared" si="1"/>
        <v>69.41379310344827</v>
      </c>
      <c r="G19" s="43">
        <v>2900</v>
      </c>
    </row>
    <row r="20" spans="1:7" s="8" customFormat="1" ht="21" customHeight="1" x14ac:dyDescent="0.3">
      <c r="A20" s="18" t="s">
        <v>8</v>
      </c>
      <c r="B20" s="19" t="s">
        <v>19</v>
      </c>
      <c r="C20" s="32">
        <v>1800000</v>
      </c>
      <c r="D20" s="32">
        <v>152028</v>
      </c>
      <c r="E20" s="51">
        <f t="shared" si="0"/>
        <v>8.4459999999999997</v>
      </c>
      <c r="F20" s="51">
        <f t="shared" si="1"/>
        <v>90.89648080165496</v>
      </c>
      <c r="G20" s="32">
        <v>167254</v>
      </c>
    </row>
    <row r="21" spans="1:7" s="8" customFormat="1" ht="21" customHeight="1" x14ac:dyDescent="0.3">
      <c r="A21" s="18" t="s">
        <v>8</v>
      </c>
      <c r="B21" s="19" t="s">
        <v>18</v>
      </c>
      <c r="C21" s="34">
        <v>350000</v>
      </c>
      <c r="D21" s="34">
        <v>26920</v>
      </c>
      <c r="E21" s="51">
        <f t="shared" si="0"/>
        <v>7.6914285714285713</v>
      </c>
      <c r="F21" s="51">
        <f t="shared" si="1"/>
        <v>86.193647540983605</v>
      </c>
      <c r="G21" s="34">
        <v>31232</v>
      </c>
    </row>
    <row r="22" spans="1:7" s="8" customFormat="1" ht="21" customHeight="1" x14ac:dyDescent="0.3">
      <c r="A22" s="18" t="s">
        <v>8</v>
      </c>
      <c r="B22" s="19" t="s">
        <v>20</v>
      </c>
      <c r="C22" s="34">
        <v>2000</v>
      </c>
      <c r="D22" s="34">
        <v>5348</v>
      </c>
      <c r="E22" s="51">
        <f t="shared" si="0"/>
        <v>267.39999999999998</v>
      </c>
      <c r="F22" s="51"/>
      <c r="G22" s="34">
        <v>0</v>
      </c>
    </row>
    <row r="23" spans="1:7" s="8" customFormat="1" ht="21" customHeight="1" x14ac:dyDescent="0.3">
      <c r="A23" s="11">
        <v>9</v>
      </c>
      <c r="B23" s="12" t="s">
        <v>22</v>
      </c>
      <c r="C23" s="32">
        <v>40000</v>
      </c>
      <c r="D23" s="32">
        <v>12308</v>
      </c>
      <c r="E23" s="51">
        <f t="shared" si="0"/>
        <v>30.769999999999996</v>
      </c>
      <c r="F23" s="51">
        <f t="shared" si="1"/>
        <v>174.73026689381032</v>
      </c>
      <c r="G23" s="32">
        <v>7044</v>
      </c>
    </row>
    <row r="24" spans="1:7" s="8" customFormat="1" ht="32.25" x14ac:dyDescent="0.3">
      <c r="A24" s="20">
        <f>A23+1</f>
        <v>10</v>
      </c>
      <c r="B24" s="35" t="s">
        <v>25</v>
      </c>
      <c r="C24" s="43">
        <v>265000</v>
      </c>
      <c r="D24" s="43">
        <v>6000</v>
      </c>
      <c r="E24" s="51">
        <f t="shared" si="0"/>
        <v>2.2641509433962264</v>
      </c>
      <c r="F24" s="51">
        <f t="shared" si="1"/>
        <v>4.0122775693622481</v>
      </c>
      <c r="G24" s="43">
        <v>149541</v>
      </c>
    </row>
    <row r="25" spans="1:7" s="8" customFormat="1" ht="21" customHeight="1" x14ac:dyDescent="0.3">
      <c r="A25" s="11">
        <v>11</v>
      </c>
      <c r="B25" s="12" t="s">
        <v>21</v>
      </c>
      <c r="C25" s="43">
        <v>265000</v>
      </c>
      <c r="D25" s="43">
        <v>117852</v>
      </c>
      <c r="E25" s="51">
        <f t="shared" si="0"/>
        <v>44.472452830188679</v>
      </c>
      <c r="F25" s="51">
        <f t="shared" si="1"/>
        <v>103.0030764927982</v>
      </c>
      <c r="G25" s="43">
        <v>114416</v>
      </c>
    </row>
    <row r="26" spans="1:7" s="8" customFormat="1" ht="21.6" customHeight="1" x14ac:dyDescent="0.3">
      <c r="A26" s="11">
        <f>A25+1</f>
        <v>12</v>
      </c>
      <c r="B26" s="12" t="s">
        <v>24</v>
      </c>
      <c r="C26" s="43">
        <v>20000</v>
      </c>
      <c r="D26" s="43">
        <v>3562</v>
      </c>
      <c r="E26" s="51">
        <f t="shared" si="0"/>
        <v>17.810000000000002</v>
      </c>
      <c r="F26" s="51">
        <f t="shared" si="1"/>
        <v>197.5596228508042</v>
      </c>
      <c r="G26" s="43">
        <v>1803</v>
      </c>
    </row>
    <row r="27" spans="1:7" s="8" customFormat="1" ht="21.6" customHeight="1" x14ac:dyDescent="0.3">
      <c r="A27" s="11">
        <f>A26+1</f>
        <v>13</v>
      </c>
      <c r="B27" s="12" t="s">
        <v>23</v>
      </c>
      <c r="C27" s="43">
        <v>380000</v>
      </c>
      <c r="D27" s="43">
        <v>99123</v>
      </c>
      <c r="E27" s="51">
        <f t="shared" si="0"/>
        <v>26.085000000000001</v>
      </c>
      <c r="F27" s="51">
        <f t="shared" si="1"/>
        <v>120.19862731307447</v>
      </c>
      <c r="G27" s="43">
        <v>82466</v>
      </c>
    </row>
    <row r="28" spans="1:7" s="8" customFormat="1" ht="21.6" customHeight="1" x14ac:dyDescent="0.3">
      <c r="A28" s="9" t="s">
        <v>6</v>
      </c>
      <c r="B28" s="10" t="s">
        <v>36</v>
      </c>
      <c r="C28" s="37"/>
      <c r="D28" s="37"/>
      <c r="E28" s="48"/>
      <c r="F28" s="48"/>
      <c r="G28" s="37"/>
    </row>
    <row r="29" spans="1:7" s="8" customFormat="1" ht="21.6" customHeight="1" x14ac:dyDescent="0.3">
      <c r="A29" s="9" t="s">
        <v>7</v>
      </c>
      <c r="B29" s="10" t="s">
        <v>41</v>
      </c>
      <c r="C29" s="44">
        <f>SUM(C30:C35)</f>
        <v>2087000</v>
      </c>
      <c r="D29" s="44">
        <f>SUM(D30:D35)</f>
        <v>692212</v>
      </c>
      <c r="E29" s="48">
        <f t="shared" si="0"/>
        <v>33.167800670819361</v>
      </c>
      <c r="F29" s="48">
        <f t="shared" si="1"/>
        <v>155.50538373579371</v>
      </c>
      <c r="G29" s="44">
        <f>SUM(G30:G35)</f>
        <v>445137</v>
      </c>
    </row>
    <row r="30" spans="1:7" s="8" customFormat="1" ht="21.6" customHeight="1" x14ac:dyDescent="0.3">
      <c r="A30" s="11">
        <v>1</v>
      </c>
      <c r="B30" s="12" t="s">
        <v>26</v>
      </c>
      <c r="C30" s="32">
        <v>1724000</v>
      </c>
      <c r="D30" s="32">
        <v>578083</v>
      </c>
      <c r="E30" s="51">
        <f t="shared" si="0"/>
        <v>33.531496519721578</v>
      </c>
      <c r="F30" s="51">
        <f t="shared" si="1"/>
        <v>157.08478371335329</v>
      </c>
      <c r="G30" s="32">
        <v>368007</v>
      </c>
    </row>
    <row r="31" spans="1:7" s="8" customFormat="1" ht="21.6" customHeight="1" x14ac:dyDescent="0.3">
      <c r="A31" s="11">
        <f>A30+1</f>
        <v>2</v>
      </c>
      <c r="B31" s="12" t="s">
        <v>27</v>
      </c>
      <c r="C31" s="32">
        <v>32000</v>
      </c>
      <c r="D31" s="32">
        <v>6665</v>
      </c>
      <c r="E31" s="51">
        <f t="shared" si="0"/>
        <v>20.828125</v>
      </c>
      <c r="F31" s="51">
        <f t="shared" si="1"/>
        <v>44.725540195946849</v>
      </c>
      <c r="G31" s="32">
        <v>14902</v>
      </c>
    </row>
    <row r="32" spans="1:7" s="8" customFormat="1" ht="21.6" customHeight="1" x14ac:dyDescent="0.3">
      <c r="A32" s="11">
        <f>A31+1</f>
        <v>3</v>
      </c>
      <c r="B32" s="12" t="s">
        <v>28</v>
      </c>
      <c r="C32" s="32">
        <v>267000</v>
      </c>
      <c r="D32" s="32">
        <v>13831</v>
      </c>
      <c r="E32" s="51">
        <f t="shared" si="0"/>
        <v>5.1801498127340828</v>
      </c>
      <c r="F32" s="51">
        <f t="shared" si="1"/>
        <v>36.773816170801091</v>
      </c>
      <c r="G32" s="32">
        <v>37611</v>
      </c>
    </row>
    <row r="33" spans="1:7" s="8" customFormat="1" ht="21.6" customHeight="1" x14ac:dyDescent="0.3">
      <c r="A33" s="11">
        <f>A32+1</f>
        <v>4</v>
      </c>
      <c r="B33" s="12" t="s">
        <v>29</v>
      </c>
      <c r="C33" s="32">
        <v>20000</v>
      </c>
      <c r="D33" s="32">
        <v>85891</v>
      </c>
      <c r="E33" s="51">
        <f t="shared" si="0"/>
        <v>429.45499999999998</v>
      </c>
      <c r="F33" s="51">
        <f t="shared" si="1"/>
        <v>553.77820760799489</v>
      </c>
      <c r="G33" s="32">
        <v>15510</v>
      </c>
    </row>
    <row r="34" spans="1:7" s="8" customFormat="1" ht="21.6" customHeight="1" x14ac:dyDescent="0.3">
      <c r="A34" s="11">
        <v>5</v>
      </c>
      <c r="B34" s="12" t="s">
        <v>30</v>
      </c>
      <c r="C34" s="32">
        <v>20000</v>
      </c>
      <c r="D34" s="32">
        <v>6588</v>
      </c>
      <c r="E34" s="51">
        <f t="shared" si="0"/>
        <v>32.940000000000005</v>
      </c>
      <c r="F34" s="51">
        <f t="shared" si="1"/>
        <v>260.29237455551163</v>
      </c>
      <c r="G34" s="32">
        <v>2531</v>
      </c>
    </row>
    <row r="35" spans="1:7" s="8" customFormat="1" ht="21.6" customHeight="1" x14ac:dyDescent="0.3">
      <c r="A35" s="11">
        <v>6</v>
      </c>
      <c r="B35" s="14" t="s">
        <v>31</v>
      </c>
      <c r="C35" s="32">
        <v>24000</v>
      </c>
      <c r="D35" s="32">
        <v>1154</v>
      </c>
      <c r="E35" s="51">
        <f t="shared" si="0"/>
        <v>4.8083333333333336</v>
      </c>
      <c r="F35" s="51">
        <f t="shared" si="1"/>
        <v>17.548661800486617</v>
      </c>
      <c r="G35" s="32">
        <v>6576</v>
      </c>
    </row>
    <row r="36" spans="1:7" s="8" customFormat="1" ht="21.6" customHeight="1" x14ac:dyDescent="0.3">
      <c r="A36" s="9" t="s">
        <v>45</v>
      </c>
      <c r="B36" s="38" t="s">
        <v>32</v>
      </c>
      <c r="C36" s="36"/>
      <c r="D36" s="36"/>
      <c r="E36" s="48"/>
      <c r="F36" s="48"/>
      <c r="G36" s="37"/>
    </row>
    <row r="37" spans="1:7" s="8" customFormat="1" ht="21" customHeight="1" x14ac:dyDescent="0.3">
      <c r="A37" s="24" t="s">
        <v>4</v>
      </c>
      <c r="B37" s="39" t="s">
        <v>42</v>
      </c>
      <c r="C37" s="45">
        <f>C38+C39</f>
        <v>13032040</v>
      </c>
      <c r="D37" s="45">
        <f>D38+D39</f>
        <v>3478441</v>
      </c>
      <c r="E37" s="48">
        <f t="shared" si="0"/>
        <v>26.691454292651034</v>
      </c>
      <c r="F37" s="48">
        <f t="shared" si="1"/>
        <v>106.33278492381264</v>
      </c>
      <c r="G37" s="45">
        <f>G38+G39</f>
        <v>3271278</v>
      </c>
    </row>
    <row r="38" spans="1:7" s="8" customFormat="1" ht="21" customHeight="1" x14ac:dyDescent="0.3">
      <c r="A38" s="13">
        <v>1</v>
      </c>
      <c r="B38" s="40" t="s">
        <v>43</v>
      </c>
      <c r="C38" s="49">
        <f>7482114+1699326</f>
        <v>9181440</v>
      </c>
      <c r="D38" s="49">
        <f>2234531+641324</f>
        <v>2875855</v>
      </c>
      <c r="E38" s="51">
        <f t="shared" si="0"/>
        <v>31.322483183465778</v>
      </c>
      <c r="F38" s="51">
        <f t="shared" si="1"/>
        <v>113.18240011523461</v>
      </c>
      <c r="G38" s="46">
        <f>2003259+537644</f>
        <v>2540903</v>
      </c>
    </row>
    <row r="39" spans="1:7" s="8" customFormat="1" ht="21" customHeight="1" x14ac:dyDescent="0.3">
      <c r="A39" s="41">
        <v>2</v>
      </c>
      <c r="B39" s="42" t="s">
        <v>44</v>
      </c>
      <c r="C39" s="50">
        <f>2606050+1244550</f>
        <v>3850600</v>
      </c>
      <c r="D39" s="50">
        <f>262686+339900</f>
        <v>602586</v>
      </c>
      <c r="E39" s="52">
        <f>(D39/C39)*100</f>
        <v>15.64914558770062</v>
      </c>
      <c r="F39" s="52">
        <f>(D39/G39)*100</f>
        <v>82.503645387643331</v>
      </c>
      <c r="G39" s="47">
        <f>366221+364154</f>
        <v>730375</v>
      </c>
    </row>
    <row r="40" spans="1:7" ht="15.95" customHeight="1" x14ac:dyDescent="0.3">
      <c r="A40" s="57"/>
      <c r="B40" s="57"/>
      <c r="C40" s="57"/>
      <c r="D40" s="57"/>
      <c r="E40" s="57"/>
      <c r="F40" s="57"/>
    </row>
    <row r="41" spans="1:7" ht="22.5" customHeight="1" x14ac:dyDescent="0.3">
      <c r="A41" s="8"/>
      <c r="B41" s="21"/>
      <c r="C41" s="8"/>
      <c r="D41" s="8"/>
      <c r="E41" s="8"/>
      <c r="F41" s="8"/>
    </row>
    <row r="42" spans="1:7" ht="18.75" x14ac:dyDescent="0.3">
      <c r="A42" s="8"/>
      <c r="B42" s="21"/>
      <c r="C42" s="8"/>
      <c r="D42" s="8"/>
      <c r="E42" s="8"/>
      <c r="F42" s="8"/>
    </row>
    <row r="43" spans="1:7" ht="18.75" x14ac:dyDescent="0.3">
      <c r="A43" s="1"/>
      <c r="B43" s="21"/>
      <c r="C43" s="8"/>
      <c r="D43" s="8"/>
      <c r="E43" s="8"/>
      <c r="F43" s="8"/>
    </row>
    <row r="44" spans="1:7" ht="18.75" x14ac:dyDescent="0.3">
      <c r="A44" s="1"/>
      <c r="B44" s="21"/>
      <c r="C44" s="8"/>
      <c r="D44" s="8"/>
      <c r="E44" s="8"/>
      <c r="F44" s="8"/>
    </row>
  </sheetData>
  <mergeCells count="9">
    <mergeCell ref="A40:F40"/>
    <mergeCell ref="D1:F1"/>
    <mergeCell ref="A4:F4"/>
    <mergeCell ref="A5:C5"/>
    <mergeCell ref="A6:A7"/>
    <mergeCell ref="B6:B7"/>
    <mergeCell ref="C6:C7"/>
    <mergeCell ref="D6:D7"/>
    <mergeCell ref="E6:F6"/>
  </mergeCells>
  <pageMargins left="0.7" right="0.7" top="0.75" bottom="0.75" header="0.3" footer="0.3"/>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B165A-F370-4EEA-8541-4DE907627A63}">
  <dimension ref="A1:H46"/>
  <sheetViews>
    <sheetView tabSelected="1" zoomScale="70" zoomScaleNormal="70" workbookViewId="0">
      <selection activeCell="C10" sqref="C10"/>
    </sheetView>
  </sheetViews>
  <sheetFormatPr defaultColWidth="12.85546875" defaultRowHeight="15.75" x14ac:dyDescent="0.25"/>
  <cols>
    <col min="1" max="1" width="7.28515625" style="6" customWidth="1"/>
    <col min="2" max="2" width="79.28515625" style="6" customWidth="1"/>
    <col min="3" max="4" width="14.5703125" style="6" customWidth="1"/>
    <col min="5" max="6" width="12" style="6" customWidth="1"/>
    <col min="7" max="7" width="12.85546875" style="6" hidden="1" customWidth="1"/>
    <col min="8" max="8" width="0" style="6" hidden="1" customWidth="1"/>
    <col min="9" max="16384" width="12.85546875" style="6"/>
  </cols>
  <sheetData>
    <row r="1" spans="1:8" ht="21" customHeight="1" x14ac:dyDescent="0.25">
      <c r="A1" s="4" t="s">
        <v>46</v>
      </c>
      <c r="B1" s="4"/>
      <c r="C1" s="4"/>
      <c r="D1" s="58" t="s">
        <v>37</v>
      </c>
      <c r="E1" s="58"/>
      <c r="F1" s="58"/>
    </row>
    <row r="2" spans="1:8" ht="18.75" x14ac:dyDescent="0.3">
      <c r="A2" s="7"/>
      <c r="B2" s="7"/>
      <c r="C2" s="5"/>
      <c r="D2" s="5"/>
      <c r="E2" s="5"/>
      <c r="F2" s="5"/>
    </row>
    <row r="3" spans="1:8" ht="27" customHeight="1" x14ac:dyDescent="0.3">
      <c r="A3" s="22" t="s">
        <v>54</v>
      </c>
      <c r="B3" s="15"/>
      <c r="C3" s="16"/>
      <c r="D3" s="16"/>
      <c r="E3" s="16"/>
      <c r="F3" s="16"/>
    </row>
    <row r="4" spans="1:8" x14ac:dyDescent="0.25">
      <c r="A4" s="59"/>
      <c r="B4" s="59"/>
      <c r="C4" s="59"/>
      <c r="D4" s="59"/>
      <c r="E4" s="59"/>
      <c r="F4" s="59"/>
    </row>
    <row r="5" spans="1:8" ht="17.25" customHeight="1" x14ac:dyDescent="0.25">
      <c r="A5" s="60"/>
      <c r="B5" s="60"/>
      <c r="C5" s="60"/>
      <c r="D5" s="25"/>
      <c r="E5" s="26"/>
      <c r="F5" s="23" t="s">
        <v>0</v>
      </c>
    </row>
    <row r="6" spans="1:8" s="17" customFormat="1" ht="34.9" customHeight="1" x14ac:dyDescent="0.25">
      <c r="A6" s="61" t="s">
        <v>1</v>
      </c>
      <c r="B6" s="61" t="s">
        <v>2</v>
      </c>
      <c r="C6" s="62" t="s">
        <v>33</v>
      </c>
      <c r="D6" s="64" t="s">
        <v>55</v>
      </c>
      <c r="E6" s="66" t="s">
        <v>34</v>
      </c>
      <c r="F6" s="67"/>
    </row>
    <row r="7" spans="1:8" s="17" customFormat="1" ht="52.15" customHeight="1" x14ac:dyDescent="0.25">
      <c r="A7" s="61"/>
      <c r="B7" s="61"/>
      <c r="C7" s="63"/>
      <c r="D7" s="65"/>
      <c r="E7" s="2" t="s">
        <v>33</v>
      </c>
      <c r="F7" s="3" t="s">
        <v>35</v>
      </c>
      <c r="G7" s="17" t="s">
        <v>49</v>
      </c>
      <c r="H7" s="17" t="s">
        <v>50</v>
      </c>
    </row>
    <row r="8" spans="1:8" s="30" customFormat="1" ht="21" customHeight="1" x14ac:dyDescent="0.25">
      <c r="A8" s="27" t="s">
        <v>3</v>
      </c>
      <c r="B8" s="28" t="s">
        <v>38</v>
      </c>
      <c r="C8" s="29">
        <f>C9+C30+C31+C38</f>
        <v>24100000</v>
      </c>
      <c r="D8" s="29">
        <f>D9+D30+D31+D38</f>
        <v>13958570</v>
      </c>
      <c r="E8" s="53">
        <f>(D8/C8)*100</f>
        <v>57.919377593360998</v>
      </c>
      <c r="F8" s="53">
        <f>(D8/H8)*100</f>
        <v>301.06360102484263</v>
      </c>
      <c r="G8" s="29">
        <f>G9+G30+G31+G38</f>
        <v>4106973</v>
      </c>
      <c r="H8" s="29">
        <f>H9+H30+H31+H38</f>
        <v>4636419</v>
      </c>
    </row>
    <row r="9" spans="1:8" s="8" customFormat="1" ht="21" customHeight="1" x14ac:dyDescent="0.3">
      <c r="A9" s="9" t="s">
        <v>5</v>
      </c>
      <c r="B9" s="10" t="s">
        <v>9</v>
      </c>
      <c r="C9" s="31">
        <f>SUM(C11:C19,(C25:C29))</f>
        <v>21450000</v>
      </c>
      <c r="D9" s="31">
        <f>SUM(D10:D19,(D25:D29))+117+1</f>
        <v>13130055</v>
      </c>
      <c r="E9" s="54">
        <f t="shared" ref="E9:E40" si="0">(D9/C9)*100</f>
        <v>61.212377622377623</v>
      </c>
      <c r="F9" s="53">
        <f>(D9/H9)*100</f>
        <v>332.89467312440752</v>
      </c>
      <c r="G9" s="31">
        <f>SUM(G10:G19,(G25:G29))</f>
        <v>3661836</v>
      </c>
      <c r="H9" s="31">
        <f>SUM(H10:H19,(H25:H29))+117+1</f>
        <v>3944207</v>
      </c>
    </row>
    <row r="10" spans="1:8" s="8" customFormat="1" ht="21" customHeight="1" x14ac:dyDescent="0.3">
      <c r="A10" s="11">
        <v>1</v>
      </c>
      <c r="B10" s="12" t="s">
        <v>39</v>
      </c>
      <c r="C10" s="32">
        <f>C11+C12</f>
        <v>4125000</v>
      </c>
      <c r="D10" s="32">
        <f>D11+D12</f>
        <v>2174658</v>
      </c>
      <c r="E10" s="55">
        <f t="shared" si="0"/>
        <v>52.718981818181817</v>
      </c>
      <c r="F10" s="55">
        <f>(D10/H10)*100</f>
        <v>171.19099181224124</v>
      </c>
      <c r="G10" s="32">
        <f>111244+952382</f>
        <v>1063626</v>
      </c>
      <c r="H10" s="32">
        <f>140038+1130273</f>
        <v>1270311</v>
      </c>
    </row>
    <row r="11" spans="1:8" s="8" customFormat="1" ht="21" customHeight="1" x14ac:dyDescent="0.3">
      <c r="A11" s="11"/>
      <c r="B11" s="12" t="s">
        <v>51</v>
      </c>
      <c r="C11" s="32">
        <v>480000</v>
      </c>
      <c r="D11" s="32">
        <v>220211</v>
      </c>
      <c r="E11" s="55"/>
      <c r="F11" s="55"/>
      <c r="G11" s="32"/>
      <c r="H11" s="32"/>
    </row>
    <row r="12" spans="1:8" s="8" customFormat="1" ht="21" customHeight="1" x14ac:dyDescent="0.3">
      <c r="A12" s="11"/>
      <c r="B12" s="12" t="s">
        <v>52</v>
      </c>
      <c r="C12" s="32">
        <v>3645000</v>
      </c>
      <c r="D12" s="32">
        <v>1954447</v>
      </c>
      <c r="E12" s="55"/>
      <c r="F12" s="55"/>
      <c r="G12" s="32"/>
      <c r="H12" s="32"/>
    </row>
    <row r="13" spans="1:8" s="8" customFormat="1" ht="21" customHeight="1" x14ac:dyDescent="0.3">
      <c r="A13" s="11">
        <f>+A10+1</f>
        <v>2</v>
      </c>
      <c r="B13" s="12" t="s">
        <v>10</v>
      </c>
      <c r="C13" s="32">
        <v>1055000</v>
      </c>
      <c r="D13" s="32">
        <v>499249</v>
      </c>
      <c r="E13" s="55">
        <f t="shared" si="0"/>
        <v>47.322180094786731</v>
      </c>
      <c r="F13" s="55">
        <f>(D13/H13)*100</f>
        <v>216.81403246679926</v>
      </c>
      <c r="G13" s="32">
        <v>169493</v>
      </c>
      <c r="H13" s="32">
        <v>230266</v>
      </c>
    </row>
    <row r="14" spans="1:8" s="8" customFormat="1" ht="21" customHeight="1" x14ac:dyDescent="0.3">
      <c r="A14" s="11">
        <f>A13+1</f>
        <v>3</v>
      </c>
      <c r="B14" s="12" t="s">
        <v>11</v>
      </c>
      <c r="C14" s="32">
        <v>4500000</v>
      </c>
      <c r="D14" s="32">
        <v>4339762</v>
      </c>
      <c r="E14" s="55">
        <f t="shared" si="0"/>
        <v>96.439155555555558</v>
      </c>
      <c r="F14" s="55">
        <f t="shared" ref="F14:F23" si="1">(D14/H14)*100</f>
        <v>371.45510539118766</v>
      </c>
      <c r="G14" s="32">
        <v>1086280</v>
      </c>
      <c r="H14" s="32">
        <v>1168314</v>
      </c>
    </row>
    <row r="15" spans="1:8" s="8" customFormat="1" ht="21" customHeight="1" x14ac:dyDescent="0.3">
      <c r="A15" s="11">
        <f>A14+1</f>
        <v>4</v>
      </c>
      <c r="B15" s="12" t="s">
        <v>12</v>
      </c>
      <c r="C15" s="34">
        <v>1540000</v>
      </c>
      <c r="D15" s="34">
        <v>1046850</v>
      </c>
      <c r="E15" s="55">
        <f t="shared" si="0"/>
        <v>67.977272727272734</v>
      </c>
      <c r="F15" s="55">
        <f t="shared" si="1"/>
        <v>199.71155001802811</v>
      </c>
      <c r="G15" s="34">
        <v>474839</v>
      </c>
      <c r="H15" s="34">
        <v>524181</v>
      </c>
    </row>
    <row r="16" spans="1:8" s="8" customFormat="1" ht="21" customHeight="1" x14ac:dyDescent="0.3">
      <c r="A16" s="11">
        <f>A15+1</f>
        <v>5</v>
      </c>
      <c r="B16" s="12" t="s">
        <v>13</v>
      </c>
      <c r="C16" s="34">
        <v>1115000</v>
      </c>
      <c r="D16" s="34">
        <v>361807</v>
      </c>
      <c r="E16" s="55">
        <f t="shared" si="0"/>
        <v>32.449058295964129</v>
      </c>
      <c r="F16" s="55">
        <f t="shared" si="1"/>
        <v>437.60447030080189</v>
      </c>
      <c r="G16" s="34">
        <v>118722</v>
      </c>
      <c r="H16" s="34">
        <v>82679</v>
      </c>
    </row>
    <row r="17" spans="1:8" s="8" customFormat="1" ht="21" customHeight="1" x14ac:dyDescent="0.3">
      <c r="A17" s="11">
        <f>A16+1</f>
        <v>6</v>
      </c>
      <c r="B17" s="12" t="s">
        <v>14</v>
      </c>
      <c r="C17" s="34">
        <v>475000</v>
      </c>
      <c r="D17" s="34">
        <v>271416</v>
      </c>
      <c r="E17" s="55">
        <f t="shared" si="0"/>
        <v>57.140210526315791</v>
      </c>
      <c r="F17" s="55">
        <f t="shared" si="1"/>
        <v>274.25176323181699</v>
      </c>
      <c r="G17" s="34">
        <v>112014</v>
      </c>
      <c r="H17" s="34">
        <v>98966</v>
      </c>
    </row>
    <row r="18" spans="1:8" s="8" customFormat="1" ht="21" customHeight="1" x14ac:dyDescent="0.3">
      <c r="A18" s="11">
        <f>A17+1</f>
        <v>7</v>
      </c>
      <c r="B18" s="12" t="s">
        <v>15</v>
      </c>
      <c r="C18" s="34">
        <v>560000</v>
      </c>
      <c r="D18" s="34">
        <v>289751</v>
      </c>
      <c r="E18" s="55">
        <f t="shared" si="0"/>
        <v>51.741250000000008</v>
      </c>
      <c r="F18" s="55">
        <f t="shared" si="1"/>
        <v>200.91460032173961</v>
      </c>
      <c r="G18" s="34">
        <v>80204</v>
      </c>
      <c r="H18" s="34">
        <v>144216</v>
      </c>
    </row>
    <row r="19" spans="1:8" s="8" customFormat="1" ht="21" customHeight="1" x14ac:dyDescent="0.3">
      <c r="A19" s="11">
        <v>8</v>
      </c>
      <c r="B19" s="12" t="s">
        <v>40</v>
      </c>
      <c r="C19" s="33">
        <f>SUM(C20:C24)</f>
        <v>7022000</v>
      </c>
      <c r="D19" s="33">
        <f>SUM(D20:D24)</f>
        <v>1097303</v>
      </c>
      <c r="E19" s="55">
        <f t="shared" si="0"/>
        <v>15.626644830532612</v>
      </c>
      <c r="F19" s="55">
        <f t="shared" si="1"/>
        <v>588.96307786443094</v>
      </c>
      <c r="G19" s="33">
        <f>SUM(G20:G24)</f>
        <v>201388</v>
      </c>
      <c r="H19" s="33">
        <f>SUM(H20:H24)</f>
        <v>186311</v>
      </c>
    </row>
    <row r="20" spans="1:8" s="8" customFormat="1" ht="21" customHeight="1" x14ac:dyDescent="0.3">
      <c r="A20" s="18" t="s">
        <v>8</v>
      </c>
      <c r="B20" s="19" t="s">
        <v>16</v>
      </c>
      <c r="C20" s="43">
        <v>0</v>
      </c>
      <c r="D20" s="43">
        <v>2</v>
      </c>
      <c r="E20" s="55"/>
      <c r="F20" s="55">
        <f t="shared" si="1"/>
        <v>100</v>
      </c>
      <c r="G20" s="43">
        <v>2</v>
      </c>
      <c r="H20" s="43">
        <v>2</v>
      </c>
    </row>
    <row r="21" spans="1:8" s="8" customFormat="1" ht="21" customHeight="1" x14ac:dyDescent="0.3">
      <c r="A21" s="18" t="s">
        <v>8</v>
      </c>
      <c r="B21" s="19" t="s">
        <v>17</v>
      </c>
      <c r="C21" s="43">
        <v>28000</v>
      </c>
      <c r="D21" s="43">
        <v>6077</v>
      </c>
      <c r="E21" s="55">
        <f t="shared" si="0"/>
        <v>21.703571428571429</v>
      </c>
      <c r="F21" s="55">
        <f t="shared" si="1"/>
        <v>301.88772975658219</v>
      </c>
      <c r="G21" s="43">
        <v>2900</v>
      </c>
      <c r="H21" s="43">
        <v>2013</v>
      </c>
    </row>
    <row r="22" spans="1:8" s="8" customFormat="1" ht="21" customHeight="1" x14ac:dyDescent="0.3">
      <c r="A22" s="18" t="s">
        <v>8</v>
      </c>
      <c r="B22" s="19" t="s">
        <v>19</v>
      </c>
      <c r="C22" s="32">
        <v>2000000</v>
      </c>
      <c r="D22" s="32">
        <v>859893</v>
      </c>
      <c r="E22" s="55">
        <f t="shared" si="0"/>
        <v>42.99465</v>
      </c>
      <c r="F22" s="55">
        <f t="shared" si="1"/>
        <v>565.61488673139161</v>
      </c>
      <c r="G22" s="32">
        <v>167254</v>
      </c>
      <c r="H22" s="32">
        <v>152028</v>
      </c>
    </row>
    <row r="23" spans="1:8" s="8" customFormat="1" ht="21" customHeight="1" x14ac:dyDescent="0.3">
      <c r="A23" s="18" t="s">
        <v>8</v>
      </c>
      <c r="B23" s="19" t="s">
        <v>18</v>
      </c>
      <c r="C23" s="34">
        <v>4991000</v>
      </c>
      <c r="D23" s="34">
        <v>224026</v>
      </c>
      <c r="E23" s="55">
        <f t="shared" si="0"/>
        <v>4.4885994790623123</v>
      </c>
      <c r="F23" s="55">
        <f t="shared" si="1"/>
        <v>832.19167904903418</v>
      </c>
      <c r="G23" s="34">
        <v>31232</v>
      </c>
      <c r="H23" s="34">
        <v>26920</v>
      </c>
    </row>
    <row r="24" spans="1:8" s="8" customFormat="1" ht="21" customHeight="1" x14ac:dyDescent="0.3">
      <c r="A24" s="18" t="s">
        <v>8</v>
      </c>
      <c r="B24" s="19" t="s">
        <v>20</v>
      </c>
      <c r="C24" s="34">
        <v>3000</v>
      </c>
      <c r="D24" s="34">
        <v>7305</v>
      </c>
      <c r="E24" s="55">
        <f t="shared" si="0"/>
        <v>243.5</v>
      </c>
      <c r="F24" s="55"/>
      <c r="G24" s="34">
        <v>0</v>
      </c>
      <c r="H24" s="34">
        <v>5348</v>
      </c>
    </row>
    <row r="25" spans="1:8" s="8" customFormat="1" ht="21" customHeight="1" x14ac:dyDescent="0.3">
      <c r="A25" s="11">
        <v>9</v>
      </c>
      <c r="B25" s="12" t="s">
        <v>22</v>
      </c>
      <c r="C25" s="32">
        <v>49000</v>
      </c>
      <c r="D25" s="32">
        <v>17439</v>
      </c>
      <c r="E25" s="55">
        <f t="shared" si="0"/>
        <v>35.589795918367344</v>
      </c>
      <c r="F25" s="55">
        <f>(D25/H25)*100</f>
        <v>141.68833279168021</v>
      </c>
      <c r="G25" s="32">
        <v>7044</v>
      </c>
      <c r="H25" s="32">
        <v>12308</v>
      </c>
    </row>
    <row r="26" spans="1:8" s="8" customFormat="1" ht="32.25" x14ac:dyDescent="0.3">
      <c r="A26" s="20">
        <f>A25+1</f>
        <v>10</v>
      </c>
      <c r="B26" s="35" t="s">
        <v>25</v>
      </c>
      <c r="C26" s="43">
        <v>250000</v>
      </c>
      <c r="D26" s="43">
        <v>267965</v>
      </c>
      <c r="E26" s="55">
        <f t="shared" si="0"/>
        <v>107.18600000000001</v>
      </c>
      <c r="F26" s="55">
        <f t="shared" ref="F26:F29" si="2">(D26/H26)*100</f>
        <v>4466.0833333333339</v>
      </c>
      <c r="G26" s="43">
        <v>149541</v>
      </c>
      <c r="H26" s="43">
        <v>6000</v>
      </c>
    </row>
    <row r="27" spans="1:8" s="8" customFormat="1" ht="21" customHeight="1" x14ac:dyDescent="0.3">
      <c r="A27" s="11">
        <v>11</v>
      </c>
      <c r="B27" s="12" t="s">
        <v>21</v>
      </c>
      <c r="C27" s="43">
        <v>315000</v>
      </c>
      <c r="D27" s="43">
        <v>223496</v>
      </c>
      <c r="E27" s="55">
        <f t="shared" si="0"/>
        <v>70.951111111111103</v>
      </c>
      <c r="F27" s="55">
        <f t="shared" si="2"/>
        <v>189.64124495129485</v>
      </c>
      <c r="G27" s="43">
        <v>114416</v>
      </c>
      <c r="H27" s="43">
        <v>117852</v>
      </c>
    </row>
    <row r="28" spans="1:8" s="8" customFormat="1" ht="21.6" customHeight="1" x14ac:dyDescent="0.3">
      <c r="A28" s="11">
        <f>A27+1</f>
        <v>12</v>
      </c>
      <c r="B28" s="12" t="s">
        <v>24</v>
      </c>
      <c r="C28" s="43">
        <v>14000</v>
      </c>
      <c r="D28" s="43">
        <v>8600</v>
      </c>
      <c r="E28" s="55">
        <f t="shared" si="0"/>
        <v>61.428571428571431</v>
      </c>
      <c r="F28" s="55">
        <f t="shared" si="2"/>
        <v>241.43739472206627</v>
      </c>
      <c r="G28" s="43">
        <v>1803</v>
      </c>
      <c r="H28" s="43">
        <v>3562</v>
      </c>
    </row>
    <row r="29" spans="1:8" s="8" customFormat="1" ht="21.6" customHeight="1" x14ac:dyDescent="0.3">
      <c r="A29" s="11">
        <f>A28+1</f>
        <v>13</v>
      </c>
      <c r="B29" s="12" t="s">
        <v>23</v>
      </c>
      <c r="C29" s="43">
        <v>430000</v>
      </c>
      <c r="D29" s="43">
        <v>356983</v>
      </c>
      <c r="E29" s="55">
        <f t="shared" si="0"/>
        <v>83.019302325581393</v>
      </c>
      <c r="F29" s="55">
        <f t="shared" si="2"/>
        <v>360.14144043259387</v>
      </c>
      <c r="G29" s="43">
        <v>82466</v>
      </c>
      <c r="H29" s="43">
        <v>99123</v>
      </c>
    </row>
    <row r="30" spans="1:8" s="8" customFormat="1" ht="21.6" customHeight="1" x14ac:dyDescent="0.3">
      <c r="A30" s="9" t="s">
        <v>6</v>
      </c>
      <c r="B30" s="10" t="s">
        <v>36</v>
      </c>
      <c r="C30" s="37"/>
      <c r="D30" s="37"/>
      <c r="E30" s="54"/>
      <c r="F30" s="54"/>
      <c r="G30" s="37"/>
      <c r="H30" s="37"/>
    </row>
    <row r="31" spans="1:8" s="8" customFormat="1" ht="21.6" customHeight="1" x14ac:dyDescent="0.3">
      <c r="A31" s="9" t="s">
        <v>7</v>
      </c>
      <c r="B31" s="10" t="s">
        <v>41</v>
      </c>
      <c r="C31" s="44">
        <f>SUM(C32:C37)</f>
        <v>2650000</v>
      </c>
      <c r="D31" s="44">
        <v>828515</v>
      </c>
      <c r="E31" s="54">
        <f t="shared" si="0"/>
        <v>31.264716981132075</v>
      </c>
      <c r="F31" s="54">
        <f>(D31/H31)*100</f>
        <v>119.69093283560528</v>
      </c>
      <c r="G31" s="44">
        <f>SUM(G32:G37)</f>
        <v>445137</v>
      </c>
      <c r="H31" s="44">
        <f>SUM(H32:H37)</f>
        <v>692212</v>
      </c>
    </row>
    <row r="32" spans="1:8" s="8" customFormat="1" ht="21.6" hidden="1" customHeight="1" x14ac:dyDescent="0.3">
      <c r="A32" s="11">
        <v>1</v>
      </c>
      <c r="B32" s="12" t="s">
        <v>26</v>
      </c>
      <c r="C32" s="32">
        <v>2070000</v>
      </c>
      <c r="D32" s="32">
        <v>340844</v>
      </c>
      <c r="E32" s="55">
        <f t="shared" si="0"/>
        <v>16.465893719806761</v>
      </c>
      <c r="F32" s="55">
        <f>(D32/H32)*100</f>
        <v>58.961083443035001</v>
      </c>
      <c r="G32" s="32">
        <v>368007</v>
      </c>
      <c r="H32" s="32">
        <v>578083</v>
      </c>
    </row>
    <row r="33" spans="1:8" s="8" customFormat="1" ht="21.6" hidden="1" customHeight="1" x14ac:dyDescent="0.3">
      <c r="A33" s="11">
        <f>A32+1</f>
        <v>2</v>
      </c>
      <c r="B33" s="12" t="s">
        <v>27</v>
      </c>
      <c r="C33" s="32">
        <v>20000</v>
      </c>
      <c r="D33" s="32">
        <v>15165</v>
      </c>
      <c r="E33" s="55">
        <f t="shared" si="0"/>
        <v>75.825000000000003</v>
      </c>
      <c r="F33" s="55">
        <f t="shared" ref="F33:F37" si="3">(D33/H33)*100</f>
        <v>227.53188297074269</v>
      </c>
      <c r="G33" s="32">
        <v>14902</v>
      </c>
      <c r="H33" s="32">
        <v>6665</v>
      </c>
    </row>
    <row r="34" spans="1:8" s="8" customFormat="1" ht="21.6" hidden="1" customHeight="1" x14ac:dyDescent="0.3">
      <c r="A34" s="11">
        <f>A33+1</f>
        <v>3</v>
      </c>
      <c r="B34" s="12" t="s">
        <v>28</v>
      </c>
      <c r="C34" s="32">
        <v>325000</v>
      </c>
      <c r="D34" s="32">
        <v>25998</v>
      </c>
      <c r="E34" s="55">
        <f t="shared" si="0"/>
        <v>7.9993846153846153</v>
      </c>
      <c r="F34" s="55">
        <f t="shared" si="3"/>
        <v>187.9690550213289</v>
      </c>
      <c r="G34" s="32">
        <v>37611</v>
      </c>
      <c r="H34" s="32">
        <v>13831</v>
      </c>
    </row>
    <row r="35" spans="1:8" s="8" customFormat="1" ht="21.6" hidden="1" customHeight="1" x14ac:dyDescent="0.3">
      <c r="A35" s="11">
        <f>A34+1</f>
        <v>4</v>
      </c>
      <c r="B35" s="12" t="s">
        <v>29</v>
      </c>
      <c r="C35" s="32">
        <v>200000</v>
      </c>
      <c r="D35" s="32">
        <v>0</v>
      </c>
      <c r="E35" s="55">
        <f t="shared" si="0"/>
        <v>0</v>
      </c>
      <c r="F35" s="55">
        <f t="shared" si="3"/>
        <v>0</v>
      </c>
      <c r="G35" s="32">
        <v>15510</v>
      </c>
      <c r="H35" s="32">
        <v>85891</v>
      </c>
    </row>
    <row r="36" spans="1:8" s="8" customFormat="1" ht="21.6" hidden="1" customHeight="1" x14ac:dyDescent="0.3">
      <c r="A36" s="11">
        <v>5</v>
      </c>
      <c r="B36" s="12" t="s">
        <v>53</v>
      </c>
      <c r="C36" s="32">
        <v>30000</v>
      </c>
      <c r="D36" s="32">
        <v>13092</v>
      </c>
      <c r="E36" s="55">
        <f t="shared" si="0"/>
        <v>43.64</v>
      </c>
      <c r="F36" s="55">
        <f t="shared" si="3"/>
        <v>198.72495446265938</v>
      </c>
      <c r="G36" s="32">
        <v>2531</v>
      </c>
      <c r="H36" s="32">
        <v>6588</v>
      </c>
    </row>
    <row r="37" spans="1:8" s="8" customFormat="1" ht="21.6" hidden="1" customHeight="1" x14ac:dyDescent="0.3">
      <c r="A37" s="11">
        <v>6</v>
      </c>
      <c r="B37" s="14" t="s">
        <v>31</v>
      </c>
      <c r="C37" s="32">
        <v>5000</v>
      </c>
      <c r="D37" s="32">
        <v>1974</v>
      </c>
      <c r="E37" s="55">
        <f t="shared" si="0"/>
        <v>39.479999999999997</v>
      </c>
      <c r="F37" s="55">
        <f t="shared" si="3"/>
        <v>171.05719237435008</v>
      </c>
      <c r="G37" s="32">
        <v>6576</v>
      </c>
      <c r="H37" s="32">
        <v>1154</v>
      </c>
    </row>
    <row r="38" spans="1:8" s="8" customFormat="1" ht="21.6" customHeight="1" x14ac:dyDescent="0.3">
      <c r="A38" s="9" t="s">
        <v>45</v>
      </c>
      <c r="B38" s="38" t="s">
        <v>32</v>
      </c>
      <c r="C38" s="36"/>
      <c r="D38" s="36"/>
      <c r="E38" s="54"/>
      <c r="F38" s="54"/>
      <c r="G38" s="37"/>
      <c r="H38" s="36"/>
    </row>
    <row r="39" spans="1:8" s="8" customFormat="1" ht="21" customHeight="1" x14ac:dyDescent="0.3">
      <c r="A39" s="24" t="s">
        <v>4</v>
      </c>
      <c r="B39" s="39" t="s">
        <v>42</v>
      </c>
      <c r="C39" s="45">
        <f>C40+C41</f>
        <v>19289900</v>
      </c>
      <c r="D39" s="45">
        <f>D40+D41</f>
        <v>9958570</v>
      </c>
      <c r="E39" s="54">
        <f t="shared" si="0"/>
        <v>51.625824913555796</v>
      </c>
      <c r="F39" s="54">
        <f>(D39/H39)*100</f>
        <v>286.29406104631357</v>
      </c>
      <c r="G39" s="45">
        <f>G40+G41</f>
        <v>3271278</v>
      </c>
      <c r="H39" s="45">
        <f>H40+H41</f>
        <v>3478441</v>
      </c>
    </row>
    <row r="40" spans="1:8" s="8" customFormat="1" ht="21" customHeight="1" x14ac:dyDescent="0.3">
      <c r="A40" s="13">
        <v>1</v>
      </c>
      <c r="B40" s="40" t="s">
        <v>43</v>
      </c>
      <c r="C40" s="49">
        <v>10532700</v>
      </c>
      <c r="D40" s="49">
        <v>5682422</v>
      </c>
      <c r="E40" s="55">
        <f t="shared" si="0"/>
        <v>53.950288150236879</v>
      </c>
      <c r="F40" s="55">
        <f>(D40/H40)*100</f>
        <v>197.59069911382875</v>
      </c>
      <c r="G40" s="46">
        <f>2003259+537644</f>
        <v>2540903</v>
      </c>
      <c r="H40" s="49">
        <f>2234531+641324</f>
        <v>2875855</v>
      </c>
    </row>
    <row r="41" spans="1:8" s="8" customFormat="1" ht="21" customHeight="1" x14ac:dyDescent="0.3">
      <c r="A41" s="41">
        <v>2</v>
      </c>
      <c r="B41" s="42" t="s">
        <v>44</v>
      </c>
      <c r="C41" s="50">
        <v>8757200</v>
      </c>
      <c r="D41" s="50">
        <v>4276148</v>
      </c>
      <c r="E41" s="56">
        <f>(D41/C41)*100</f>
        <v>48.830082674827565</v>
      </c>
      <c r="F41" s="56">
        <f>(D41/H41)*100</f>
        <v>709.6328158968181</v>
      </c>
      <c r="G41" s="47">
        <f>366221+364154</f>
        <v>730375</v>
      </c>
      <c r="H41" s="50">
        <f>262686+339900</f>
        <v>602586</v>
      </c>
    </row>
    <row r="42" spans="1:8" ht="15.95" customHeight="1" x14ac:dyDescent="0.3">
      <c r="A42" s="57"/>
      <c r="B42" s="57"/>
      <c r="C42" s="57"/>
      <c r="D42" s="57"/>
      <c r="E42" s="57"/>
      <c r="F42" s="57"/>
    </row>
    <row r="43" spans="1:8" ht="22.5" customHeight="1" x14ac:dyDescent="0.3">
      <c r="A43" s="8"/>
      <c r="B43" s="21"/>
      <c r="C43" s="8"/>
      <c r="D43" s="8"/>
      <c r="E43" s="8"/>
      <c r="F43" s="8"/>
    </row>
    <row r="44" spans="1:8" ht="18.75" x14ac:dyDescent="0.3">
      <c r="A44" s="8"/>
      <c r="B44" s="21"/>
      <c r="C44" s="8"/>
      <c r="D44" s="8"/>
      <c r="E44" s="8"/>
      <c r="F44" s="8"/>
    </row>
    <row r="45" spans="1:8" ht="18.75" x14ac:dyDescent="0.3">
      <c r="A45" s="1"/>
      <c r="B45" s="21"/>
      <c r="C45" s="8"/>
      <c r="D45" s="8"/>
      <c r="E45" s="8"/>
      <c r="F45" s="8"/>
    </row>
    <row r="46" spans="1:8" ht="18.75" x14ac:dyDescent="0.3">
      <c r="A46" s="1"/>
      <c r="B46" s="21"/>
      <c r="C46" s="8"/>
      <c r="D46" s="8"/>
      <c r="E46" s="8"/>
      <c r="F46" s="8"/>
    </row>
  </sheetData>
  <mergeCells count="9">
    <mergeCell ref="A42:F42"/>
    <mergeCell ref="D1:F1"/>
    <mergeCell ref="A4:F4"/>
    <mergeCell ref="A5:C5"/>
    <mergeCell ref="A6:A7"/>
    <mergeCell ref="B6:B7"/>
    <mergeCell ref="C6:C7"/>
    <mergeCell ref="D6:D7"/>
    <mergeCell ref="E6:F6"/>
  </mergeCells>
  <pageMargins left="0.5" right="0.5" top="0.75" bottom="0.75" header="0.3" footer="0.3"/>
  <pageSetup paperSize="9" scale="6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7D8F4B8-431D-405A-A3DA-9B0A09334702}">
  <ds:schemaRefs>
    <ds:schemaRef ds:uri="http://schemas.microsoft.com/sharepoint/v3/contenttype/forms"/>
  </ds:schemaRefs>
</ds:datastoreItem>
</file>

<file path=customXml/itemProps2.xml><?xml version="1.0" encoding="utf-8"?>
<ds:datastoreItem xmlns:ds="http://schemas.openxmlformats.org/officeDocument/2006/customXml" ds:itemID="{4A30A6D7-0488-40F9-B77B-374E39E38BF3}">
  <ds:schemaRefs>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67230E28-E86D-41C4-A64B-1F69DF75D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Quý II.2025</vt:lpstr>
      <vt:lpstr>'Quý II.2025'!Print_Area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TCLOI</cp:lastModifiedBy>
  <cp:lastPrinted>2025-04-10T09:34:03Z</cp:lastPrinted>
  <dcterms:created xsi:type="dcterms:W3CDTF">2018-08-22T07:49:45Z</dcterms:created>
  <dcterms:modified xsi:type="dcterms:W3CDTF">2026-03-19T09:42:21Z</dcterms:modified>
</cp:coreProperties>
</file>